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8010"/>
  </bookViews>
  <sheets>
    <sheet name="Sawtooth Loop" sheetId="1" r:id="rId1"/>
  </sheets>
  <externalReferences>
    <externalReference r:id="rId2"/>
  </externalReferences>
  <definedNames>
    <definedName name="_xlnm.Print_Area" localSheetId="0">'Sawtooth Loop'!$A$1:$G$49</definedName>
  </definedNames>
  <calcPr calcId="145621"/>
</workbook>
</file>

<file path=xl/calcChain.xml><?xml version="1.0" encoding="utf-8"?>
<calcChain xmlns="http://schemas.openxmlformats.org/spreadsheetml/2006/main">
  <c r="G33" i="1" l="1"/>
  <c r="D33" i="1"/>
  <c r="G32" i="1"/>
  <c r="D32" i="1"/>
  <c r="D31" i="1"/>
  <c r="F30" i="1"/>
  <c r="D30" i="1"/>
  <c r="D29" i="1"/>
  <c r="D28" i="1"/>
  <c r="G27" i="1"/>
  <c r="D27" i="1"/>
  <c r="D26" i="1"/>
  <c r="D25" i="1"/>
  <c r="G24" i="1"/>
  <c r="G23" i="1"/>
  <c r="D23" i="1"/>
  <c r="G22" i="1"/>
  <c r="D22" i="1"/>
  <c r="G21" i="1"/>
  <c r="D21" i="1"/>
  <c r="F19" i="1"/>
  <c r="G19" i="1" s="1"/>
  <c r="D19" i="1"/>
  <c r="F18" i="1"/>
  <c r="D18" i="1"/>
  <c r="G17" i="1"/>
  <c r="D17" i="1"/>
  <c r="D16" i="1"/>
  <c r="G15" i="1"/>
  <c r="D15" i="1"/>
  <c r="G14" i="1"/>
  <c r="F14" i="1"/>
  <c r="D14" i="1"/>
  <c r="F13" i="1"/>
  <c r="D13" i="1"/>
  <c r="D12" i="1"/>
  <c r="D10" i="1"/>
  <c r="D11" i="1" s="1"/>
  <c r="D8" i="1"/>
  <c r="F7" i="1"/>
  <c r="G11" i="1" s="1"/>
  <c r="D7" i="1"/>
  <c r="D6" i="1"/>
  <c r="G5" i="1"/>
  <c r="D5" i="1"/>
  <c r="E4" i="1"/>
  <c r="G7" i="1" l="1"/>
  <c r="E5" i="1"/>
  <c r="G20" i="1"/>
  <c r="C5" i="1"/>
  <c r="E6" i="1"/>
  <c r="E7" i="1" s="1"/>
  <c r="E8" i="1" s="1"/>
  <c r="D34" i="1"/>
  <c r="E9" i="1" l="1"/>
  <c r="E10" i="1" s="1"/>
  <c r="E11" i="1" s="1"/>
  <c r="C8" i="1"/>
  <c r="E12" i="1" l="1"/>
  <c r="E13" i="1" s="1"/>
  <c r="E14" i="1" s="1"/>
  <c r="E15" i="1" s="1"/>
  <c r="C11" i="1"/>
  <c r="C15" i="1" l="1"/>
  <c r="E16" i="1"/>
  <c r="E17" i="1" s="1"/>
  <c r="E18" i="1" s="1"/>
  <c r="C18" i="1" l="1"/>
  <c r="E19" i="1"/>
  <c r="C19" i="1" l="1"/>
  <c r="E20" i="1"/>
  <c r="E21" i="1" s="1"/>
  <c r="C21" i="1" l="1"/>
  <c r="E22" i="1"/>
  <c r="E23" i="1" s="1"/>
  <c r="E24" i="1" l="1"/>
  <c r="E25" i="1" s="1"/>
  <c r="C23" i="1"/>
  <c r="C25" i="1" l="1"/>
  <c r="E26" i="1"/>
  <c r="C26" i="1" l="1"/>
  <c r="E27" i="1"/>
  <c r="E28" i="1" l="1"/>
  <c r="E29" i="1" s="1"/>
  <c r="E30" i="1" s="1"/>
  <c r="E31" i="1" s="1"/>
  <c r="E32" i="1" s="1"/>
  <c r="C27" i="1"/>
  <c r="C32" i="1" l="1"/>
  <c r="E33" i="1"/>
  <c r="C33" i="1" s="1"/>
  <c r="C34" i="1" s="1"/>
</calcChain>
</file>

<file path=xl/comments1.xml><?xml version="1.0" encoding="utf-8"?>
<comments xmlns="http://schemas.openxmlformats.org/spreadsheetml/2006/main">
  <authors>
    <author>A satisfied Microsoft Office user</author>
  </authors>
  <commentList>
    <comment ref="G1" authorId="0">
      <text>
        <r>
          <rPr>
            <sz val="8"/>
            <color indexed="81"/>
            <rFont val="Tahoma"/>
            <family val="2"/>
          </rPr>
          <t>From previous change.</t>
        </r>
      </text>
    </comment>
  </commentList>
</comments>
</file>

<file path=xl/sharedStrings.xml><?xml version="1.0" encoding="utf-8"?>
<sst xmlns="http://schemas.openxmlformats.org/spreadsheetml/2006/main" count="59" uniqueCount="55">
  <si>
    <t>Sawtooth Wilderness Loop</t>
  </si>
  <si>
    <t>Day</t>
  </si>
  <si>
    <t>Sect</t>
  </si>
  <si>
    <t>Cum</t>
  </si>
  <si>
    <t>Elev</t>
  </si>
  <si>
    <t>Location</t>
  </si>
  <si>
    <t>Night</t>
  </si>
  <si>
    <t>Miles</t>
  </si>
  <si>
    <t>Feet</t>
  </si>
  <si>
    <t>Change</t>
  </si>
  <si>
    <t>SW-01 Trail Creek Tr 453 TH</t>
  </si>
  <si>
    <t>In SW-01</t>
  </si>
  <si>
    <t>Trail Ck Lakes Tr 483</t>
  </si>
  <si>
    <t>SW-02 Iron Ck-Stanley Lk Tr 640</t>
  </si>
  <si>
    <t>SW-02</t>
  </si>
  <si>
    <t>McGown Lake</t>
  </si>
  <si>
    <t>High Point above Sawtooth Lake</t>
  </si>
  <si>
    <t>SW-03 Baron Sawtooth Tr 478</t>
  </si>
  <si>
    <t>SW-03</t>
  </si>
  <si>
    <t>Lake 8271</t>
  </si>
  <si>
    <t>WP Creek below Lake 8271 Valley</t>
  </si>
  <si>
    <t>SW-04 Redfish Baron Ck Tr 101</t>
  </si>
  <si>
    <t>SW-04</t>
  </si>
  <si>
    <t>Moolack Creek</t>
  </si>
  <si>
    <t>WP Creek Xing above Baron Falls</t>
  </si>
  <si>
    <t>WP Upper Baron Lk Pass (County Line)</t>
  </si>
  <si>
    <t>SW-05 Mt Cramer Tr 154</t>
  </si>
  <si>
    <t>SW-05</t>
  </si>
  <si>
    <t>WP Upper Cramer Lake</t>
  </si>
  <si>
    <t>WP Mt Cramer Pass (County line)</t>
  </si>
  <si>
    <t>SW-06 S Fk Payette River Tr 452</t>
  </si>
  <si>
    <t>SW-06</t>
  </si>
  <si>
    <t>SW-07 Ardeth Lake Tr 482</t>
  </si>
  <si>
    <t>SW-07</t>
  </si>
  <si>
    <t>Ardeth Lake Pass</t>
  </si>
  <si>
    <t>SW-08 Ten Lakes Basin Tr 463</t>
  </si>
  <si>
    <t>SW-08</t>
  </si>
  <si>
    <t>Boise-Elmore Co Line Pass</t>
  </si>
  <si>
    <t>SW-09 Benedict Tr 462</t>
  </si>
  <si>
    <t>SW-09</t>
  </si>
  <si>
    <t>Lake Ingeborg Pass</t>
  </si>
  <si>
    <t>SW-10 Benedict Tr 462</t>
  </si>
  <si>
    <t>SW-10</t>
  </si>
  <si>
    <t>SW-11 Benedict Tr 462</t>
  </si>
  <si>
    <t>SW-11</t>
  </si>
  <si>
    <t>SW-12 S Fk Payette River Tr 452</t>
  </si>
  <si>
    <t>SW-12</t>
  </si>
  <si>
    <t>WP Drop Creek</t>
  </si>
  <si>
    <t>WP Garden Creek</t>
  </si>
  <si>
    <t>WP Taylor Spring</t>
  </si>
  <si>
    <t>WP Goat Creek</t>
  </si>
  <si>
    <t>SW-13 S Redfish Baron Ck Tr 101</t>
  </si>
  <si>
    <t>SW-13</t>
  </si>
  <si>
    <t>Out SW-01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</si>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</sst>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4" x14ac:knownFonts="1">
    <font>
      <sz val="10"/>
      <name val="Times New Roman"/>
    </font>
    <font>
      <sz val="10"/>
      <name val="Times New Roman"/>
      <family val="1"/>
    </font>
    <font>
      <sz val="10"/>
      <color indexed="12"/>
      <name val="Times New Roman"/>
      <family val="1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12"/>
      </bottom>
      <diagonal/>
    </border>
    <border>
      <left/>
      <right/>
      <top style="medium">
        <color indexed="12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43" fontId="2" fillId="0" borderId="0" xfId="1" applyFont="1" applyAlignment="1" applyProtection="1">
      <alignment horizontal="left"/>
      <protection locked="0"/>
    </xf>
    <xf numFmtId="43" fontId="1" fillId="0" borderId="0" xfId="1" applyFont="1" applyAlignment="1" applyProtection="1">
      <alignment horizontal="center"/>
    </xf>
    <xf numFmtId="164" fontId="1" fillId="0" borderId="0" xfId="1" applyNumberFormat="1" applyFont="1" applyAlignment="1">
      <alignment horizontal="center"/>
    </xf>
    <xf numFmtId="164" fontId="1" fillId="0" borderId="0" xfId="1" applyNumberFormat="1" applyFont="1" applyAlignment="1" applyProtection="1">
      <alignment horizontal="center"/>
    </xf>
    <xf numFmtId="165" fontId="1" fillId="0" borderId="0" xfId="1" applyNumberFormat="1" applyFont="1" applyAlignment="1" applyProtection="1">
      <alignment horizontal="center"/>
    </xf>
    <xf numFmtId="43" fontId="1" fillId="0" borderId="0" xfId="1" applyFont="1" applyAlignment="1">
      <alignment horizontal="center"/>
    </xf>
    <xf numFmtId="0" fontId="1" fillId="0" borderId="0" xfId="0" applyFont="1" applyAlignment="1">
      <alignment horizontal="center"/>
    </xf>
    <xf numFmtId="43" fontId="1" fillId="0" borderId="1" xfId="1" applyFont="1" applyBorder="1" applyAlignment="1" applyProtection="1">
      <alignment horizontal="center"/>
    </xf>
    <xf numFmtId="164" fontId="1" fillId="0" borderId="1" xfId="1" applyNumberFormat="1" applyFont="1" applyBorder="1" applyAlignment="1" applyProtection="1">
      <alignment horizontal="center"/>
    </xf>
    <xf numFmtId="165" fontId="1" fillId="0" borderId="1" xfId="1" applyNumberFormat="1" applyFont="1" applyBorder="1" applyAlignment="1" applyProtection="1">
      <alignment horizontal="center"/>
    </xf>
    <xf numFmtId="43" fontId="1" fillId="0" borderId="0" xfId="1" applyFont="1"/>
    <xf numFmtId="164" fontId="1" fillId="0" borderId="0" xfId="1" applyNumberFormat="1" applyFont="1" applyProtection="1"/>
    <xf numFmtId="165" fontId="1" fillId="0" borderId="0" xfId="1" applyNumberFormat="1" applyFont="1" applyProtection="1"/>
    <xf numFmtId="165" fontId="1" fillId="2" borderId="0" xfId="1" applyNumberFormat="1" applyFont="1" applyFill="1" applyProtection="1"/>
    <xf numFmtId="43" fontId="1" fillId="0" borderId="0" xfId="1"/>
    <xf numFmtId="164" fontId="1" fillId="0" borderId="0" xfId="1" applyNumberFormat="1"/>
    <xf numFmtId="165" fontId="1" fillId="3" borderId="0" xfId="1" applyNumberFormat="1" applyFont="1" applyFill="1" applyProtection="1"/>
    <xf numFmtId="165" fontId="1" fillId="2" borderId="0" xfId="1" applyNumberFormat="1" applyFill="1"/>
    <xf numFmtId="165" fontId="1" fillId="0" borderId="0" xfId="1" applyNumberFormat="1"/>
    <xf numFmtId="0" fontId="0" fillId="2" borderId="0" xfId="0" applyFill="1"/>
    <xf numFmtId="165" fontId="0" fillId="2" borderId="0" xfId="0" applyNumberFormat="1" applyFill="1"/>
    <xf numFmtId="164" fontId="1" fillId="0" borderId="0" xfId="1" applyNumberFormat="1" applyAlignment="1">
      <alignment horizontal="center"/>
    </xf>
    <xf numFmtId="165" fontId="2" fillId="0" borderId="0" xfId="1" applyNumberFormat="1" applyFont="1"/>
    <xf numFmtId="0" fontId="2" fillId="0" borderId="0" xfId="0" applyFont="1"/>
    <xf numFmtId="43" fontId="1" fillId="0" borderId="2" xfId="1" applyBorder="1"/>
    <xf numFmtId="43" fontId="1" fillId="0" borderId="2" xfId="1" applyFont="1" applyBorder="1" applyAlignment="1">
      <alignment horizontal="center"/>
    </xf>
    <xf numFmtId="164" fontId="1" fillId="0" borderId="2" xfId="1" applyNumberFormat="1" applyBorder="1"/>
    <xf numFmtId="164" fontId="1" fillId="0" borderId="2" xfId="1" applyNumberFormat="1" applyFont="1" applyBorder="1" applyProtection="1"/>
    <xf numFmtId="165" fontId="1" fillId="0" borderId="2" xfId="1" applyNumberFormat="1" applyFont="1" applyBorder="1" applyProtection="1"/>
    <xf numFmtId="0" fontId="0" fillId="3" borderId="0" xfId="0" applyFill="1"/>
    <xf numFmtId="165" fontId="0" fillId="3" borderId="0" xfId="0" applyNumberForma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Indian Peaks Wilderness: Pawnee</a:t>
            </a:r>
            <a:r>
              <a:rPr lang="en-US" baseline="0"/>
              <a:t>-Buchanan Loop</a:t>
            </a:r>
            <a:endParaRPr lang="en-US"/>
          </a:p>
        </c:rich>
      </c:tx>
      <c:layout>
        <c:manualLayout>
          <c:xMode val="edge"/>
          <c:yMode val="edge"/>
          <c:x val="0.25619860557226315"/>
          <c:y val="4.219426668919225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636377393362395"/>
          <c:y val="0.23628789345947662"/>
          <c:w val="0.80165370130675895"/>
          <c:h val="0.60337801365544919"/>
        </c:manualLayout>
      </c:layout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8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19"/>
              <c:delete val="1"/>
            </c:dLbl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</c:dLbls>
          <c:xVal>
            <c:numRef>
              <c:f>'Sawtooth Loop'!$E$3:$E$33</c:f>
              <c:numCache>
                <c:formatCode>_(* #,##0.0_);_(* \(#,##0.0\);_(* "-"??_);_(@_)</c:formatCode>
                <c:ptCount val="31"/>
                <c:pt idx="0">
                  <c:v>0</c:v>
                </c:pt>
                <c:pt idx="1">
                  <c:v>4.5</c:v>
                </c:pt>
                <c:pt idx="2">
                  <c:v>5.4</c:v>
                </c:pt>
                <c:pt idx="3">
                  <c:v>7.5200000000000005</c:v>
                </c:pt>
                <c:pt idx="4">
                  <c:v>8.15</c:v>
                </c:pt>
                <c:pt idx="5">
                  <c:v>8.8000000000000007</c:v>
                </c:pt>
                <c:pt idx="6">
                  <c:v>10.5</c:v>
                </c:pt>
                <c:pt idx="7">
                  <c:v>11.83</c:v>
                </c:pt>
                <c:pt idx="8">
                  <c:v>15.7</c:v>
                </c:pt>
                <c:pt idx="9">
                  <c:v>16.91</c:v>
                </c:pt>
                <c:pt idx="10">
                  <c:v>21.15</c:v>
                </c:pt>
                <c:pt idx="11">
                  <c:v>23.979999999999997</c:v>
                </c:pt>
                <c:pt idx="12">
                  <c:v>27.29</c:v>
                </c:pt>
                <c:pt idx="13">
                  <c:v>30.95</c:v>
                </c:pt>
                <c:pt idx="14">
                  <c:v>33.15</c:v>
                </c:pt>
                <c:pt idx="15">
                  <c:v>36.309999999999995</c:v>
                </c:pt>
                <c:pt idx="16">
                  <c:v>37.529999999999994</c:v>
                </c:pt>
                <c:pt idx="17">
                  <c:v>38.769999999999996</c:v>
                </c:pt>
                <c:pt idx="18">
                  <c:v>39.929999999999993</c:v>
                </c:pt>
                <c:pt idx="19">
                  <c:v>41.449999999999996</c:v>
                </c:pt>
                <c:pt idx="20">
                  <c:v>42.349999999999994</c:v>
                </c:pt>
                <c:pt idx="21">
                  <c:v>43.819999999999993</c:v>
                </c:pt>
                <c:pt idx="22">
                  <c:v>45.249999999999993</c:v>
                </c:pt>
                <c:pt idx="23">
                  <c:v>46.969999999999992</c:v>
                </c:pt>
                <c:pt idx="24">
                  <c:v>50.319999999999993</c:v>
                </c:pt>
                <c:pt idx="25">
                  <c:v>52.889999999999993</c:v>
                </c:pt>
                <c:pt idx="26">
                  <c:v>56.599999999999994</c:v>
                </c:pt>
                <c:pt idx="27">
                  <c:v>59.62</c:v>
                </c:pt>
                <c:pt idx="28">
                  <c:v>61.55</c:v>
                </c:pt>
                <c:pt idx="29">
                  <c:v>63.099999999999994</c:v>
                </c:pt>
                <c:pt idx="30">
                  <c:v>64.38</c:v>
                </c:pt>
              </c:numCache>
            </c:numRef>
          </c:xVal>
          <c:yVal>
            <c:numRef>
              <c:f>'Sawtooth Loop'!$F$3:$F$33</c:f>
              <c:numCache>
                <c:formatCode>_(* #,##0_);_(* \(#,##0\);_(* "-"??_);_(@_)</c:formatCode>
                <c:ptCount val="31"/>
                <c:pt idx="0">
                  <c:v>5253</c:v>
                </c:pt>
                <c:pt idx="1">
                  <c:v>7581</c:v>
                </c:pt>
                <c:pt idx="2">
                  <c:v>8032</c:v>
                </c:pt>
                <c:pt idx="3">
                  <c:v>8505</c:v>
                </c:pt>
                <c:pt idx="4">
                  <c:v>8780</c:v>
                </c:pt>
                <c:pt idx="5">
                  <c:v>8430</c:v>
                </c:pt>
                <c:pt idx="6">
                  <c:v>8271</c:v>
                </c:pt>
                <c:pt idx="7">
                  <c:v>7800</c:v>
                </c:pt>
                <c:pt idx="8">
                  <c:v>5680</c:v>
                </c:pt>
                <c:pt idx="9">
                  <c:v>6200</c:v>
                </c:pt>
                <c:pt idx="10">
                  <c:v>7720</c:v>
                </c:pt>
                <c:pt idx="11">
                  <c:v>9140</c:v>
                </c:pt>
                <c:pt idx="12">
                  <c:v>7400</c:v>
                </c:pt>
                <c:pt idx="13">
                  <c:v>8381</c:v>
                </c:pt>
                <c:pt idx="14">
                  <c:v>9500</c:v>
                </c:pt>
                <c:pt idx="15">
                  <c:v>8190</c:v>
                </c:pt>
                <c:pt idx="16">
                  <c:v>8520</c:v>
                </c:pt>
                <c:pt idx="17">
                  <c:v>8866</c:v>
                </c:pt>
                <c:pt idx="18">
                  <c:v>8228</c:v>
                </c:pt>
                <c:pt idx="19">
                  <c:v>8952</c:v>
                </c:pt>
                <c:pt idx="20">
                  <c:v>8585</c:v>
                </c:pt>
                <c:pt idx="21">
                  <c:v>8895</c:v>
                </c:pt>
                <c:pt idx="22">
                  <c:v>8400</c:v>
                </c:pt>
                <c:pt idx="23">
                  <c:v>7900</c:v>
                </c:pt>
                <c:pt idx="24">
                  <c:v>7100</c:v>
                </c:pt>
                <c:pt idx="25">
                  <c:v>6650</c:v>
                </c:pt>
                <c:pt idx="26">
                  <c:v>5840</c:v>
                </c:pt>
                <c:pt idx="27">
                  <c:v>5320</c:v>
                </c:pt>
                <c:pt idx="28">
                  <c:v>5230</c:v>
                </c:pt>
                <c:pt idx="29">
                  <c:v>5216</c:v>
                </c:pt>
                <c:pt idx="30">
                  <c:v>5210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05216"/>
        <c:axId val="127105792"/>
      </c:scatterChart>
      <c:valAx>
        <c:axId val="127105216"/>
        <c:scaling>
          <c:orientation val="minMax"/>
          <c:max val="65"/>
          <c:min val="0"/>
        </c:scaling>
        <c:delete val="0"/>
        <c:axPos val="b"/>
        <c:numFmt formatCode="_(* #,##0.0_);_(* \(#,##0.0\);_(* &quot;-&quot;??_);_(@_)" sourceLinked="1"/>
        <c:majorTickMark val="out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27105792"/>
        <c:crosses val="autoZero"/>
        <c:crossBetween val="midCat"/>
      </c:valAx>
      <c:valAx>
        <c:axId val="127105792"/>
        <c:scaling>
          <c:orientation val="minMax"/>
          <c:max val="10000"/>
          <c:min val="4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* #,##0_);_(* \(#,##0\);_(* &quot;-&quot;??_);_(@_)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27105216"/>
        <c:crosses val="autoZero"/>
        <c:crossBetween val="midCat"/>
        <c:majorUnit val="500"/>
        <c:minorUnit val="100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300" verticalDpi="300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152400</xdr:rowOff>
    </xdr:from>
    <xdr:to>
      <xdr:col>7</xdr:col>
      <xdr:colOff>9525</xdr:colOff>
      <xdr:row>48</xdr:row>
      <xdr:rowOff>142875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0.67815</cdr:x>
      <cdr:y>0.7276</cdr:y>
    </cdr:from>
    <cdr:to>
      <cdr:x>0.69994</cdr:x>
      <cdr:y>0.76784</cdr:y>
    </cdr:to>
    <cdr:sp macro="" textlink="">
      <cdr:nvSpPr>
        <cdr:cNvPr id="233473" name="AutoShape 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0555" y="1642509"/>
          <a:ext cx="109586" cy="90838"/>
        </a:xfrm>
        <a:prstGeom xmlns:a="http://schemas.openxmlformats.org/drawingml/2006/main" prst="triangle">
          <a:avLst>
            <a:gd name="adj" fmla="val 500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444444</a:t>
          </a:r>
          <a:endParaRPr lang="en-US"/>
        </a:p>
      </cdr:txBody>
    </cdr:sp>
  </cdr:relSizeAnchor>
  <cdr:relSizeAnchor xmlns:cdr="http://schemas.openxmlformats.org/drawingml/2006/chartDrawing">
    <cdr:from>
      <cdr:x>0.72364</cdr:x>
      <cdr:y>0.73686</cdr:y>
    </cdr:from>
    <cdr:to>
      <cdr:x>0.74372</cdr:x>
      <cdr:y>0.77781</cdr:y>
    </cdr:to>
    <cdr:sp macro="" textlink="">
      <cdr:nvSpPr>
        <cdr:cNvPr id="233476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39336" y="1663400"/>
          <a:ext cx="100987" cy="92442"/>
        </a:xfrm>
        <a:prstGeom xmlns:a="http://schemas.openxmlformats.org/drawingml/2006/main" prst="triangle">
          <a:avLst>
            <a:gd name="adj" fmla="val 500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444444</a:t>
          </a:r>
          <a:endParaRPr 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W-Tra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irkel"/>
      <sheetName val="KingsCanyon"/>
      <sheetName val="HeartLake"/>
      <sheetName val="ThreeSisters"/>
      <sheetName val="NorthCascades"/>
      <sheetName val="SevDevChrt"/>
      <sheetName val="SevenDevils"/>
      <sheetName val="SevDevPrn"/>
      <sheetName val="SevDevPrn (2)"/>
      <sheetName val="OT-QWhil-Hwy259OK"/>
      <sheetName val="NeedleMtsCO"/>
      <sheetName val="ThundererYS"/>
      <sheetName val="PebbleCkYS98"/>
      <sheetName val="Norris-Grebe98"/>
      <sheetName val="Module1"/>
      <sheetName val="BlackCanyonYS"/>
      <sheetName val="OHT-Fairvw-Richld Mar99"/>
      <sheetName val="GNP-TwoMed-Cut"/>
      <sheetName val="GNP-OleCk)"/>
      <sheetName val="GNP-CutBnk-Walton"/>
      <sheetName val="Flat Tops Sep99"/>
      <sheetName val="Brazeau Loop Sep00"/>
      <sheetName val="Pecos May01"/>
      <sheetName val="YS-CoyoteCk01"/>
      <sheetName val="YS-Lamar01"/>
      <sheetName val="OzarkTrail"/>
      <sheetName val="BRT-SteelCk-OzarkCG Nov02"/>
      <sheetName val="Gila Iron Creek May02"/>
      <sheetName val="Lassen Sep02"/>
      <sheetName val="Boardstand Dec02"/>
      <sheetName val="Boardstand Nov03"/>
      <sheetName val="PecosValdez May03"/>
      <sheetName val="Weminuche Rio Grande"/>
      <sheetName val="WeminucheWmsJul03"/>
      <sheetName val="OlympicNFork03"/>
      <sheetName val="OlympicSeven03"/>
      <sheetName val="Horsethief Dec03"/>
      <sheetName val="Trail Bwt Lakes for OM)"/>
      <sheetName val="Trail Bwt Lakes WE"/>
      <sheetName val="Trail Bwt Lakes EW"/>
      <sheetName val="Trail Bwt Lakes Jan04"/>
      <sheetName val="San Pedro May04"/>
      <sheetName val="Gila Woodland Park"/>
      <sheetName val="Sandia"/>
      <sheetName val="Wonderland"/>
      <sheetName val="Wonderland (2)"/>
      <sheetName val="Lone Star Trail"/>
      <sheetName val="WindsSweetwater"/>
      <sheetName val="Butterfield"/>
      <sheetName val="EagleRock2AR"/>
      <sheetName val="Eagle Rock Loop"/>
      <sheetName val="Holson Valley"/>
      <sheetName val="White Rock"/>
      <sheetName val="Boardstand WP"/>
      <sheetName val="Boardstand Mar02"/>
      <sheetName val="Boardstand"/>
      <sheetName val="Boardstand Dec02 (2)"/>
      <sheetName val="Boardstand Oct02"/>
      <sheetName val="Talimena Bo Opt 3"/>
      <sheetName val="Talimena Bo Opt 1"/>
      <sheetName val="Talimena Bo Opt 2"/>
      <sheetName val="Benson Ski"/>
      <sheetName val="Eagle Rock Clockwise"/>
      <sheetName val="Eagle Rock Counterclock"/>
      <sheetName val="Beech Creek"/>
      <sheetName val="BeechCk Apr01"/>
      <sheetName val="Winds Sky Pilot Aug07"/>
      <sheetName val="Winds Sky Pilot (2)"/>
      <sheetName val="Winds Sky Pilot (3)"/>
      <sheetName val="Frank Church Ideal"/>
      <sheetName val="Frank Church Water"/>
      <sheetName val="Lemhi"/>
      <sheetName val="Map Calcs"/>
      <sheetName val="BRT"/>
      <sheetName val="INT"/>
      <sheetName val="OHT E-W"/>
      <sheetName val="OHT W-E"/>
      <sheetName val="Ouachita Trail (2)"/>
      <sheetName val="Valle Vidal"/>
      <sheetName val="Caney-Buckeye"/>
      <sheetName val="Ridge Runner"/>
      <sheetName val="Sheet1"/>
      <sheetName val="Wood Witch"/>
      <sheetName val="Glacier Nyack (2)"/>
      <sheetName val="Glacier Nyack"/>
      <sheetName val="Glacier Bowman"/>
      <sheetName val="Glacier Gunsight"/>
      <sheetName val="Big Thicket"/>
      <sheetName val="Buffalo Canoe"/>
      <sheetName val="Bechler09"/>
      <sheetName val="Shoshone09"/>
      <sheetName val="BRT (2)"/>
      <sheetName val="Billy Ck"/>
      <sheetName val="Bechler09 (2)"/>
      <sheetName val="Silver Peak"/>
      <sheetName val="Silver Peak (2)"/>
      <sheetName val="La Garita Whlr Actual"/>
      <sheetName val="La Garita Wheeler"/>
      <sheetName val="SSJ Conejos long"/>
      <sheetName val="SSJ Conejos"/>
      <sheetName val="SSJ Blue Lake, MF"/>
      <sheetName val="SSJ Blue Lake, NF"/>
      <sheetName val="Comanche Pk"/>
      <sheetName val="Robbers Cave"/>
      <sheetName val="Robbers Cave (3)"/>
      <sheetName val="Hercules"/>
      <sheetName val="Irish Brawley"/>
      <sheetName val="Irish Camp 3"/>
      <sheetName val="Porkies"/>
      <sheetName val="Ouachita Trail"/>
      <sheetName val="OT W-E"/>
      <sheetName val="Sylamore"/>
      <sheetName val="Eagle Rock 2012"/>
      <sheetName val="Winds 2012"/>
      <sheetName val="Winds 2012 Act"/>
      <sheetName val="OHT Sylamore"/>
      <sheetName val="Sangre"/>
      <sheetName val="Sheet2"/>
      <sheetName val="McGee"/>
      <sheetName val="McGee (2)"/>
      <sheetName val="McGee (3)"/>
      <sheetName val="Bishop"/>
      <sheetName val="Mt Evans"/>
      <sheetName val="Weminuche Rio Grande (2)"/>
      <sheetName val="Weminuche Rio Grande (3)"/>
      <sheetName val="SSJ Victoria"/>
      <sheetName val="SSJ Victoria (2)"/>
      <sheetName val="SSJ Victoria (3)"/>
      <sheetName val="Indian Peaks cw"/>
      <sheetName val="Indian Peaks ccw"/>
      <sheetName val="Indian Peaks ccw (2)"/>
      <sheetName val="Sawtooth"/>
      <sheetName val="Grand Canyon S-N"/>
      <sheetName val="Grand Canyon N-S"/>
      <sheetName val="Sheet3"/>
    </sheetNames>
    <sheetDataSet>
      <sheetData sheetId="0"/>
      <sheetData sheetId="1"/>
      <sheetData sheetId="2"/>
      <sheetData sheetId="3"/>
      <sheetData sheetId="4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3">
          <cell r="E3">
            <v>0</v>
          </cell>
          <cell r="F3">
            <v>5253</v>
          </cell>
        </row>
        <row r="4">
          <cell r="E4">
            <v>4.5</v>
          </cell>
          <cell r="F4">
            <v>7581</v>
          </cell>
        </row>
        <row r="5">
          <cell r="E5">
            <v>5.4</v>
          </cell>
          <cell r="F5">
            <v>8032</v>
          </cell>
        </row>
        <row r="6">
          <cell r="E6">
            <v>7.5200000000000005</v>
          </cell>
          <cell r="F6">
            <v>8505</v>
          </cell>
        </row>
        <row r="7">
          <cell r="E7">
            <v>8.15</v>
          </cell>
          <cell r="F7">
            <v>8780</v>
          </cell>
        </row>
        <row r="8">
          <cell r="E8">
            <v>8.8000000000000007</v>
          </cell>
          <cell r="F8">
            <v>8430</v>
          </cell>
        </row>
        <row r="9">
          <cell r="E9">
            <v>10.5</v>
          </cell>
          <cell r="F9">
            <v>8271</v>
          </cell>
        </row>
        <row r="10">
          <cell r="E10">
            <v>11.83</v>
          </cell>
          <cell r="F10">
            <v>7800</v>
          </cell>
        </row>
        <row r="11">
          <cell r="E11">
            <v>15.7</v>
          </cell>
          <cell r="F11">
            <v>5680</v>
          </cell>
        </row>
        <row r="12">
          <cell r="E12">
            <v>16.91</v>
          </cell>
          <cell r="F12">
            <v>6200</v>
          </cell>
        </row>
        <row r="13">
          <cell r="E13">
            <v>21.15</v>
          </cell>
          <cell r="F13">
            <v>7720</v>
          </cell>
        </row>
        <row r="14">
          <cell r="E14">
            <v>23.979999999999997</v>
          </cell>
          <cell r="F14">
            <v>9140</v>
          </cell>
        </row>
        <row r="15">
          <cell r="E15">
            <v>27.29</v>
          </cell>
          <cell r="F15">
            <v>7400</v>
          </cell>
        </row>
        <row r="16">
          <cell r="E16">
            <v>30.95</v>
          </cell>
          <cell r="F16">
            <v>8381</v>
          </cell>
        </row>
        <row r="17">
          <cell r="E17">
            <v>33.15</v>
          </cell>
          <cell r="F17">
            <v>9500</v>
          </cell>
        </row>
        <row r="18">
          <cell r="E18">
            <v>36.309999999999995</v>
          </cell>
          <cell r="F18">
            <v>8190</v>
          </cell>
        </row>
        <row r="19">
          <cell r="E19">
            <v>37.529999999999994</v>
          </cell>
          <cell r="F19">
            <v>8520</v>
          </cell>
        </row>
        <row r="20">
          <cell r="E20">
            <v>38.769999999999996</v>
          </cell>
          <cell r="F20">
            <v>8866</v>
          </cell>
        </row>
        <row r="21">
          <cell r="E21">
            <v>39.929999999999993</v>
          </cell>
          <cell r="F21">
            <v>8228</v>
          </cell>
        </row>
        <row r="22">
          <cell r="E22">
            <v>41.449999999999996</v>
          </cell>
          <cell r="F22">
            <v>8952</v>
          </cell>
        </row>
        <row r="23">
          <cell r="E23">
            <v>42.349999999999994</v>
          </cell>
          <cell r="F23">
            <v>8585</v>
          </cell>
        </row>
        <row r="24">
          <cell r="E24">
            <v>43.819999999999993</v>
          </cell>
          <cell r="F24">
            <v>8895</v>
          </cell>
        </row>
        <row r="25">
          <cell r="E25">
            <v>45.249999999999993</v>
          </cell>
          <cell r="F25">
            <v>8400</v>
          </cell>
        </row>
        <row r="26">
          <cell r="E26">
            <v>46.969999999999992</v>
          </cell>
          <cell r="F26">
            <v>7900</v>
          </cell>
        </row>
        <row r="27">
          <cell r="E27">
            <v>50.319999999999993</v>
          </cell>
          <cell r="F27">
            <v>7100</v>
          </cell>
        </row>
        <row r="28">
          <cell r="E28">
            <v>52.889999999999993</v>
          </cell>
          <cell r="F28">
            <v>6650</v>
          </cell>
        </row>
        <row r="29">
          <cell r="E29">
            <v>56.599999999999994</v>
          </cell>
          <cell r="F29">
            <v>5840</v>
          </cell>
        </row>
        <row r="30">
          <cell r="E30">
            <v>59.62</v>
          </cell>
          <cell r="F30">
            <v>5320</v>
          </cell>
        </row>
        <row r="31">
          <cell r="E31">
            <v>61.55</v>
          </cell>
          <cell r="F31">
            <v>5230</v>
          </cell>
        </row>
        <row r="32">
          <cell r="E32">
            <v>63.099999999999994</v>
          </cell>
          <cell r="F32">
            <v>5216</v>
          </cell>
        </row>
        <row r="33">
          <cell r="E33">
            <v>64.38</v>
          </cell>
          <cell r="F33">
            <v>5210</v>
          </cell>
        </row>
      </sheetData>
      <sheetData sheetId="132"/>
      <sheetData sheetId="133"/>
      <sheetData sheetId="1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M16" sqref="M16"/>
    </sheetView>
  </sheetViews>
  <sheetFormatPr defaultRowHeight="12.75" x14ac:dyDescent="0.2"/>
  <cols>
    <col min="1" max="1" width="34.6640625" customWidth="1"/>
    <col min="2" max="2" width="10.5" style="22" customWidth="1"/>
    <col min="3" max="4" width="7.83203125" style="16" customWidth="1"/>
    <col min="5" max="5" width="9" style="16" customWidth="1"/>
    <col min="6" max="6" width="9" style="19" customWidth="1"/>
    <col min="7" max="7" width="9.1640625" style="19" customWidth="1"/>
    <col min="8" max="8" width="6" hidden="1" customWidth="1"/>
    <col min="9" max="9" width="9.5" hidden="1" customWidth="1"/>
  </cols>
  <sheetData>
    <row r="1" spans="1:8" s="7" customFormat="1" x14ac:dyDescent="0.2">
      <c r="A1" s="1" t="s">
        <v>0</v>
      </c>
      <c r="B1" s="2"/>
      <c r="C1" s="3" t="s">
        <v>1</v>
      </c>
      <c r="D1" s="4" t="s">
        <v>2</v>
      </c>
      <c r="E1" s="4" t="s">
        <v>3</v>
      </c>
      <c r="F1" s="5" t="s">
        <v>4</v>
      </c>
      <c r="G1" s="5" t="s">
        <v>4</v>
      </c>
      <c r="H1" s="6"/>
    </row>
    <row r="2" spans="1:8" s="7" customFormat="1" ht="13.5" thickBot="1" x14ac:dyDescent="0.25">
      <c r="A2" s="8" t="s">
        <v>5</v>
      </c>
      <c r="B2" s="8" t="s">
        <v>6</v>
      </c>
      <c r="C2" s="9" t="s">
        <v>7</v>
      </c>
      <c r="D2" s="9" t="s">
        <v>7</v>
      </c>
      <c r="E2" s="9" t="s">
        <v>7</v>
      </c>
      <c r="F2" s="10" t="s">
        <v>8</v>
      </c>
      <c r="G2" s="10" t="s">
        <v>9</v>
      </c>
      <c r="H2" s="6"/>
    </row>
    <row r="3" spans="1:8" x14ac:dyDescent="0.2">
      <c r="A3" s="11" t="s">
        <v>10</v>
      </c>
      <c r="B3" s="2" t="s">
        <v>11</v>
      </c>
      <c r="C3" s="12"/>
      <c r="D3" s="12">
        <v>0</v>
      </c>
      <c r="E3" s="12">
        <v>0</v>
      </c>
      <c r="F3" s="13">
        <v>5253</v>
      </c>
      <c r="G3" s="14"/>
      <c r="H3" s="15"/>
    </row>
    <row r="4" spans="1:8" x14ac:dyDescent="0.2">
      <c r="A4" s="11" t="s">
        <v>12</v>
      </c>
      <c r="B4" s="2"/>
      <c r="C4" s="12"/>
      <c r="D4" s="12">
        <v>4.5</v>
      </c>
      <c r="E4" s="12">
        <f>E3+D4</f>
        <v>4.5</v>
      </c>
      <c r="F4" s="13">
        <v>7581</v>
      </c>
      <c r="G4" s="14"/>
      <c r="H4" s="15"/>
    </row>
    <row r="5" spans="1:8" x14ac:dyDescent="0.2">
      <c r="A5" s="11" t="s">
        <v>13</v>
      </c>
      <c r="B5" s="2" t="s">
        <v>14</v>
      </c>
      <c r="C5" s="16">
        <f>E5-$E$3-SUM($C$3:C4)</f>
        <v>5.4</v>
      </c>
      <c r="D5" s="12">
        <f>5.4-D4</f>
        <v>0.90000000000000036</v>
      </c>
      <c r="E5" s="12">
        <f t="shared" ref="E5:E33" si="0">E4+D5</f>
        <v>5.4</v>
      </c>
      <c r="F5" s="13">
        <v>8032</v>
      </c>
      <c r="G5" s="14">
        <f>F5-F3</f>
        <v>2779</v>
      </c>
      <c r="H5" s="15"/>
    </row>
    <row r="6" spans="1:8" x14ac:dyDescent="0.2">
      <c r="A6" s="11" t="s">
        <v>15</v>
      </c>
      <c r="B6" s="2"/>
      <c r="D6" s="12">
        <f>7.08-4.96</f>
        <v>2.12</v>
      </c>
      <c r="E6" s="12">
        <f t="shared" si="0"/>
        <v>7.5200000000000005</v>
      </c>
      <c r="F6" s="13">
        <v>8505</v>
      </c>
      <c r="G6" s="17"/>
      <c r="H6" s="15"/>
    </row>
    <row r="7" spans="1:8" x14ac:dyDescent="0.2">
      <c r="A7" s="11" t="s">
        <v>16</v>
      </c>
      <c r="B7" s="2"/>
      <c r="D7" s="12">
        <f>7.71-7.08</f>
        <v>0.62999999999999989</v>
      </c>
      <c r="E7" s="12">
        <f t="shared" si="0"/>
        <v>8.15</v>
      </c>
      <c r="F7" s="13">
        <f>8800-20</f>
        <v>8780</v>
      </c>
      <c r="G7" s="17">
        <f>F7-F5</f>
        <v>748</v>
      </c>
      <c r="H7" s="15"/>
    </row>
    <row r="8" spans="1:8" x14ac:dyDescent="0.2">
      <c r="A8" s="11" t="s">
        <v>17</v>
      </c>
      <c r="B8" s="2" t="s">
        <v>18</v>
      </c>
      <c r="C8" s="16">
        <f>E8-$E$3-SUM($C$3:C7)</f>
        <v>3.4000000000000004</v>
      </c>
      <c r="D8" s="12">
        <f>8.36-7.71</f>
        <v>0.64999999999999947</v>
      </c>
      <c r="E8" s="12">
        <f t="shared" si="0"/>
        <v>8.8000000000000007</v>
      </c>
      <c r="F8" s="13">
        <v>8430</v>
      </c>
      <c r="G8" s="18"/>
      <c r="H8" s="15"/>
    </row>
    <row r="9" spans="1:8" x14ac:dyDescent="0.2">
      <c r="A9" s="11" t="s">
        <v>19</v>
      </c>
      <c r="B9" s="2"/>
      <c r="C9" s="12"/>
      <c r="D9" s="12">
        <v>1.7</v>
      </c>
      <c r="E9" s="12">
        <f t="shared" si="0"/>
        <v>10.5</v>
      </c>
      <c r="F9" s="13">
        <v>8271</v>
      </c>
      <c r="G9" s="18"/>
      <c r="H9" s="15"/>
    </row>
    <row r="10" spans="1:8" x14ac:dyDescent="0.2">
      <c r="A10" s="11" t="s">
        <v>20</v>
      </c>
      <c r="B10" s="2"/>
      <c r="C10" s="12"/>
      <c r="D10" s="12">
        <f>3.03-D9</f>
        <v>1.3299999999999998</v>
      </c>
      <c r="E10" s="12">
        <f t="shared" si="0"/>
        <v>11.83</v>
      </c>
      <c r="F10" s="13">
        <v>7800</v>
      </c>
      <c r="G10" s="18"/>
      <c r="H10" s="15"/>
    </row>
    <row r="11" spans="1:8" x14ac:dyDescent="0.2">
      <c r="A11" s="11" t="s">
        <v>21</v>
      </c>
      <c r="B11" s="2" t="s">
        <v>22</v>
      </c>
      <c r="C11" s="16">
        <f>E11-$E$3-SUM($C$3:C9)</f>
        <v>6.8999999999999986</v>
      </c>
      <c r="D11" s="12">
        <f>6.9-1.7-D10</f>
        <v>3.87</v>
      </c>
      <c r="E11" s="12">
        <f t="shared" si="0"/>
        <v>15.7</v>
      </c>
      <c r="F11" s="19">
        <v>5680</v>
      </c>
      <c r="G11" s="14">
        <f>F11-F7</f>
        <v>-3100</v>
      </c>
      <c r="H11" s="15"/>
    </row>
    <row r="12" spans="1:8" x14ac:dyDescent="0.2">
      <c r="A12" s="11" t="s">
        <v>23</v>
      </c>
      <c r="B12" s="2"/>
      <c r="D12" s="12">
        <f>3.38-2.17</f>
        <v>1.21</v>
      </c>
      <c r="E12" s="12">
        <f t="shared" si="0"/>
        <v>16.91</v>
      </c>
      <c r="F12" s="19">
        <v>6200</v>
      </c>
      <c r="G12" s="17"/>
      <c r="H12" s="15"/>
    </row>
    <row r="13" spans="1:8" x14ac:dyDescent="0.2">
      <c r="A13" s="11" t="s">
        <v>24</v>
      </c>
      <c r="B13" s="2"/>
      <c r="D13" s="12">
        <f>7.62-3.38</f>
        <v>4.24</v>
      </c>
      <c r="E13" s="12">
        <f t="shared" si="0"/>
        <v>21.15</v>
      </c>
      <c r="F13" s="19">
        <f>7800-80</f>
        <v>7720</v>
      </c>
      <c r="G13" s="17"/>
      <c r="H13" s="15"/>
    </row>
    <row r="14" spans="1:8" x14ac:dyDescent="0.2">
      <c r="A14" s="11" t="s">
        <v>25</v>
      </c>
      <c r="B14" s="2"/>
      <c r="D14" s="12">
        <f>10.45-7.62</f>
        <v>2.8299999999999992</v>
      </c>
      <c r="E14" s="12">
        <f t="shared" si="0"/>
        <v>23.979999999999997</v>
      </c>
      <c r="F14" s="19">
        <f>9200-60</f>
        <v>9140</v>
      </c>
      <c r="G14" s="17">
        <f>F14-F11</f>
        <v>3460</v>
      </c>
      <c r="H14" s="15"/>
    </row>
    <row r="15" spans="1:8" x14ac:dyDescent="0.2">
      <c r="A15" s="11" t="s">
        <v>26</v>
      </c>
      <c r="B15" s="2" t="s">
        <v>27</v>
      </c>
      <c r="C15" s="16">
        <f>E15-$E$3-SUM($C$3:C14)</f>
        <v>11.59</v>
      </c>
      <c r="D15" s="12">
        <f>13.76-10.45</f>
        <v>3.3100000000000005</v>
      </c>
      <c r="E15" s="12">
        <f t="shared" si="0"/>
        <v>27.29</v>
      </c>
      <c r="F15" s="13">
        <v>7400</v>
      </c>
      <c r="G15" s="14">
        <f>F15-F14</f>
        <v>-1740</v>
      </c>
      <c r="H15" s="15"/>
    </row>
    <row r="16" spans="1:8" x14ac:dyDescent="0.2">
      <c r="A16" s="11" t="s">
        <v>28</v>
      </c>
      <c r="B16" s="2"/>
      <c r="C16" s="12"/>
      <c r="D16" s="12">
        <f>3.66</f>
        <v>3.66</v>
      </c>
      <c r="E16" s="12">
        <f t="shared" si="0"/>
        <v>30.95</v>
      </c>
      <c r="F16" s="13">
        <v>8381</v>
      </c>
      <c r="G16" s="17"/>
      <c r="H16" s="15"/>
    </row>
    <row r="17" spans="1:8" x14ac:dyDescent="0.2">
      <c r="A17" s="11" t="s">
        <v>29</v>
      </c>
      <c r="B17" s="2"/>
      <c r="D17" s="12">
        <f>5.86-3.66</f>
        <v>2.2000000000000002</v>
      </c>
      <c r="E17" s="12">
        <f t="shared" si="0"/>
        <v>33.15</v>
      </c>
      <c r="F17" s="13">
        <v>9500</v>
      </c>
      <c r="G17" s="17">
        <f>F17-F15</f>
        <v>2100</v>
      </c>
      <c r="H17" s="15"/>
    </row>
    <row r="18" spans="1:8" x14ac:dyDescent="0.2">
      <c r="A18" s="11" t="s">
        <v>30</v>
      </c>
      <c r="B18" s="2" t="s">
        <v>31</v>
      </c>
      <c r="C18" s="16">
        <f>E18-$E$3-SUM($C$3:C17)</f>
        <v>9.019999999999996</v>
      </c>
      <c r="D18" s="12">
        <f>9.02-5.86</f>
        <v>3.1599999999999993</v>
      </c>
      <c r="E18" s="12">
        <f t="shared" si="0"/>
        <v>36.309999999999995</v>
      </c>
      <c r="F18" s="13">
        <f>8200-10</f>
        <v>8190</v>
      </c>
      <c r="G18" s="14"/>
      <c r="H18" s="15"/>
    </row>
    <row r="19" spans="1:8" x14ac:dyDescent="0.2">
      <c r="A19" s="11" t="s">
        <v>32</v>
      </c>
      <c r="B19" s="2" t="s">
        <v>33</v>
      </c>
      <c r="C19" s="16">
        <f>E19-$E$3-SUM($C$3:C18)</f>
        <v>1.2199999999999989</v>
      </c>
      <c r="D19" s="12">
        <f>2.86-1.64</f>
        <v>1.22</v>
      </c>
      <c r="E19" s="12">
        <f t="shared" si="0"/>
        <v>37.529999999999994</v>
      </c>
      <c r="F19" s="13">
        <f>8600-80</f>
        <v>8520</v>
      </c>
      <c r="G19" s="14">
        <f>F19-F17</f>
        <v>-980</v>
      </c>
      <c r="H19" s="15"/>
    </row>
    <row r="20" spans="1:8" x14ac:dyDescent="0.2">
      <c r="A20" s="11" t="s">
        <v>34</v>
      </c>
      <c r="B20" s="2"/>
      <c r="D20" s="12">
        <v>1.24</v>
      </c>
      <c r="E20" s="12">
        <f t="shared" si="0"/>
        <v>38.769999999999996</v>
      </c>
      <c r="F20" s="13">
        <v>8866</v>
      </c>
      <c r="G20" s="17">
        <f>F20-F19</f>
        <v>346</v>
      </c>
      <c r="H20" s="15"/>
    </row>
    <row r="21" spans="1:8" x14ac:dyDescent="0.2">
      <c r="A21" s="11" t="s">
        <v>35</v>
      </c>
      <c r="B21" s="2" t="s">
        <v>36</v>
      </c>
      <c r="C21" s="16">
        <f>E21-$E$3-SUM($C$3:C20)</f>
        <v>2.3999999999999986</v>
      </c>
      <c r="D21" s="12">
        <f>2.4-D20</f>
        <v>1.1599999999999999</v>
      </c>
      <c r="E21" s="12">
        <f t="shared" si="0"/>
        <v>39.929999999999993</v>
      </c>
      <c r="F21" s="13">
        <v>8228</v>
      </c>
      <c r="G21" s="14">
        <f>F21-F20</f>
        <v>-638</v>
      </c>
      <c r="H21" s="15"/>
    </row>
    <row r="22" spans="1:8" x14ac:dyDescent="0.2">
      <c r="A22" s="11" t="s">
        <v>37</v>
      </c>
      <c r="B22" s="2"/>
      <c r="C22" s="12"/>
      <c r="D22" s="12">
        <f>2.96-1.44</f>
        <v>1.52</v>
      </c>
      <c r="E22" s="12">
        <f t="shared" si="0"/>
        <v>41.449999999999996</v>
      </c>
      <c r="F22" s="13">
        <v>8952</v>
      </c>
      <c r="G22" s="17">
        <f>F22-F21</f>
        <v>724</v>
      </c>
      <c r="H22" s="15"/>
    </row>
    <row r="23" spans="1:8" x14ac:dyDescent="0.2">
      <c r="A23" s="11" t="s">
        <v>38</v>
      </c>
      <c r="B23" s="2" t="s">
        <v>39</v>
      </c>
      <c r="C23" s="16">
        <f>E23-$E$3-SUM($C$3:C22)</f>
        <v>2.4200000000000017</v>
      </c>
      <c r="D23" s="12">
        <f>3.86-2.96</f>
        <v>0.89999999999999991</v>
      </c>
      <c r="E23" s="12">
        <f t="shared" si="0"/>
        <v>42.349999999999994</v>
      </c>
      <c r="F23" s="13">
        <v>8585</v>
      </c>
      <c r="G23" s="14">
        <f>F23-F22</f>
        <v>-367</v>
      </c>
      <c r="H23" s="15"/>
    </row>
    <row r="24" spans="1:8" x14ac:dyDescent="0.2">
      <c r="A24" s="11" t="s">
        <v>40</v>
      </c>
      <c r="B24" s="2"/>
      <c r="D24" s="12">
        <v>1.47</v>
      </c>
      <c r="E24" s="12">
        <f t="shared" si="0"/>
        <v>43.819999999999993</v>
      </c>
      <c r="F24" s="13">
        <v>8895</v>
      </c>
      <c r="G24" s="17">
        <f>F24-F23</f>
        <v>310</v>
      </c>
      <c r="H24" s="15"/>
    </row>
    <row r="25" spans="1:8" x14ac:dyDescent="0.2">
      <c r="A25" s="11" t="s">
        <v>41</v>
      </c>
      <c r="B25" s="2" t="s">
        <v>42</v>
      </c>
      <c r="C25" s="16">
        <f>E25-$E$3-SUM($C$3:C24)</f>
        <v>2.8999999999999986</v>
      </c>
      <c r="D25" s="12">
        <f>2.9-D24</f>
        <v>1.43</v>
      </c>
      <c r="E25" s="12">
        <f t="shared" si="0"/>
        <v>45.249999999999993</v>
      </c>
      <c r="F25" s="13">
        <v>8400</v>
      </c>
      <c r="G25" s="14"/>
      <c r="H25" s="15"/>
    </row>
    <row r="26" spans="1:8" x14ac:dyDescent="0.2">
      <c r="A26" s="11" t="s">
        <v>43</v>
      </c>
      <c r="B26" s="2" t="s">
        <v>44</v>
      </c>
      <c r="C26" s="16">
        <f>E26-$E$3-SUM($C$3:C25)</f>
        <v>1.7199999999999989</v>
      </c>
      <c r="D26" s="12">
        <f>4.62-2.9</f>
        <v>1.7200000000000002</v>
      </c>
      <c r="E26" s="12">
        <f t="shared" si="0"/>
        <v>46.969999999999992</v>
      </c>
      <c r="F26" s="13">
        <v>7900</v>
      </c>
      <c r="G26" s="20"/>
      <c r="H26" s="15"/>
    </row>
    <row r="27" spans="1:8" x14ac:dyDescent="0.2">
      <c r="A27" s="11" t="s">
        <v>45</v>
      </c>
      <c r="B27" s="2" t="s">
        <v>46</v>
      </c>
      <c r="C27" s="16">
        <f>E27-$E$3-SUM($C$3:C26)</f>
        <v>3.3500000000000014</v>
      </c>
      <c r="D27" s="12">
        <f>7.97-4.62</f>
        <v>3.3499999999999996</v>
      </c>
      <c r="E27" s="12">
        <f t="shared" si="0"/>
        <v>50.319999999999993</v>
      </c>
      <c r="F27" s="13">
        <v>7100</v>
      </c>
      <c r="G27" s="21">
        <f>F27-F24</f>
        <v>-1795</v>
      </c>
      <c r="H27" s="15"/>
    </row>
    <row r="28" spans="1:8" x14ac:dyDescent="0.2">
      <c r="A28" s="11" t="s">
        <v>47</v>
      </c>
      <c r="D28" s="16">
        <f>8.58-6.01</f>
        <v>2.5700000000000003</v>
      </c>
      <c r="E28" s="12">
        <f t="shared" si="0"/>
        <v>52.889999999999993</v>
      </c>
      <c r="F28" s="19">
        <v>6650</v>
      </c>
      <c r="G28" s="30"/>
      <c r="H28" s="15"/>
    </row>
    <row r="29" spans="1:8" x14ac:dyDescent="0.2">
      <c r="A29" s="11" t="s">
        <v>48</v>
      </c>
      <c r="B29"/>
      <c r="C29"/>
      <c r="D29" s="12">
        <f>12.29-8.58</f>
        <v>3.7099999999999991</v>
      </c>
      <c r="E29" s="12">
        <f t="shared" si="0"/>
        <v>56.599999999999994</v>
      </c>
      <c r="F29" s="13">
        <v>5840</v>
      </c>
      <c r="G29" s="30"/>
      <c r="H29" s="15"/>
    </row>
    <row r="30" spans="1:8" x14ac:dyDescent="0.2">
      <c r="A30" s="11" t="s">
        <v>49</v>
      </c>
      <c r="B30"/>
      <c r="C30"/>
      <c r="D30" s="12">
        <f>15.31-12.29</f>
        <v>3.0200000000000014</v>
      </c>
      <c r="E30" s="12">
        <f t="shared" si="0"/>
        <v>59.62</v>
      </c>
      <c r="F30" s="13">
        <f>5400-80</f>
        <v>5320</v>
      </c>
      <c r="G30" s="30"/>
      <c r="H30" s="15"/>
    </row>
    <row r="31" spans="1:8" x14ac:dyDescent="0.2">
      <c r="A31" s="11" t="s">
        <v>50</v>
      </c>
      <c r="B31"/>
      <c r="C31"/>
      <c r="D31" s="12">
        <f>17.24-15.31</f>
        <v>1.9299999999999979</v>
      </c>
      <c r="E31" s="12">
        <f t="shared" si="0"/>
        <v>61.55</v>
      </c>
      <c r="F31" s="13">
        <v>5230</v>
      </c>
      <c r="G31" s="30"/>
      <c r="H31" s="15"/>
    </row>
    <row r="32" spans="1:8" x14ac:dyDescent="0.2">
      <c r="A32" s="11" t="s">
        <v>51</v>
      </c>
      <c r="B32" s="2" t="s">
        <v>52</v>
      </c>
      <c r="C32" s="16">
        <f>E32-$E$3-SUM($C$3:C31)</f>
        <v>12.780000000000001</v>
      </c>
      <c r="D32" s="12">
        <f>18.79-17.24</f>
        <v>1.5500000000000007</v>
      </c>
      <c r="E32" s="12">
        <f t="shared" si="0"/>
        <v>63.099999999999994</v>
      </c>
      <c r="F32" s="13">
        <v>5216</v>
      </c>
      <c r="G32" s="31">
        <f>F32-F27</f>
        <v>-1884</v>
      </c>
      <c r="H32" s="15"/>
    </row>
    <row r="33" spans="1:9" ht="13.5" thickBot="1" x14ac:dyDescent="0.25">
      <c r="A33" s="11" t="s">
        <v>10</v>
      </c>
      <c r="B33" s="2" t="s">
        <v>53</v>
      </c>
      <c r="C33" s="16">
        <f>E33-$E$3-SUM($C$3:C32)</f>
        <v>1.2800000000000011</v>
      </c>
      <c r="D33" s="12">
        <f>20.07-18.79</f>
        <v>1.2800000000000011</v>
      </c>
      <c r="E33" s="12">
        <f t="shared" si="0"/>
        <v>64.38</v>
      </c>
      <c r="F33" s="13">
        <v>5210</v>
      </c>
      <c r="G33" s="21">
        <f>F33-F32</f>
        <v>-6</v>
      </c>
      <c r="H33" s="23">
        <v>2</v>
      </c>
      <c r="I33" s="24">
        <v>828</v>
      </c>
    </row>
    <row r="34" spans="1:9" x14ac:dyDescent="0.2">
      <c r="A34" s="25" t="s">
        <v>54</v>
      </c>
      <c r="B34" s="26"/>
      <c r="C34" s="27">
        <f>SUM(C3:C33)</f>
        <v>64.38</v>
      </c>
      <c r="D34" s="28">
        <f>SUM(D3:D33)</f>
        <v>64.38</v>
      </c>
      <c r="E34" s="28"/>
      <c r="F34" s="29"/>
      <c r="G34" s="29"/>
      <c r="H34" s="15"/>
    </row>
    <row r="35" spans="1:9" x14ac:dyDescent="0.2">
      <c r="A35" s="15"/>
      <c r="B35" s="6"/>
      <c r="D35" s="12"/>
      <c r="E35" s="12"/>
      <c r="F35" s="13"/>
      <c r="G35" s="13"/>
      <c r="H35" s="15"/>
    </row>
  </sheetData>
  <pageMargins left="1.42" right="1.08" top="1.1100000000000001" bottom="1" header="0.62" footer="0.5"/>
  <pageSetup orientation="portrait" r:id="rId1"/>
  <headerFooter alignWithMargins="0">
    <oddHeader>&amp;C&amp;"Times New Roman,Bold"&amp;12Indian Peaks Wilderness: Pawnee-Buchanan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Sawtooth Loop</vt:lpstr>
      <vt:lpstr>'Sawtooth Loop'!Print_Area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Charlie</dc:creator>
  <cp:lastModifiedBy>Charlie</cp:lastModifiedBy>
  <dcterms:created xsi:type="dcterms:W3CDTF">2022-01-09T22:34:13Z</dcterms:created>
  <dcterms:modified xsi:type="dcterms:W3CDTF">2022-01-09T22:36:30Z</dcterms:modified>
</cp:coreProperties>
</file>